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Денис\Desktop\"/>
    </mc:Choice>
  </mc:AlternateContent>
  <xr:revisionPtr revIDLastSave="0" documentId="13_ncr:1_{0195142A-CF33-4A88-B25E-0D6A71DC84FC}" xr6:coauthVersionLast="36" xr6:coauthVersionMax="36" xr10:uidLastSave="{00000000-0000-0000-0000-000000000000}"/>
  <workbookProtection workbookAlgorithmName="SHA-512" workbookHashValue="xaT7t2OSYdjmrL2MOwzmrCyhGohLM3j/zN2vSR557924Qa8Xogxb/swBLapu/2nIEM/hTLQlDXbGXrtsJLX4yA==" workbookSaltValue="8su9SLyf5I+sEks9Z8hK8Q==" workbookSpinCount="100000" lockStructure="1"/>
  <bookViews>
    <workbookView xWindow="0" yWindow="0" windowWidth="23040" windowHeight="9060" xr2:uid="{00000000-000D-0000-FFFF-FFFF00000000}"/>
  </bookViews>
  <sheets>
    <sheet name="Расчет погрешности ПТ 0304-ВТ" sheetId="2" r:id="rId1"/>
  </sheets>
  <definedNames>
    <definedName name="Верхний_предел_измерения">'Расчет погрешности ПТ 0304-ВТ'!$C$5</definedName>
    <definedName name="Нижний_предел_измерения">'Расчет погрешности ПТ 0304-ВТ'!$B$5</definedName>
    <definedName name="Температура_окр_среды">'Расчет погрешности ПТ 0304-ВТ'!$O$5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2" l="1"/>
  <c r="O21" i="2"/>
  <c r="O22" i="2"/>
  <c r="O23" i="2"/>
  <c r="O24" i="2"/>
  <c r="O25" i="2"/>
  <c r="O19" i="2"/>
  <c r="N20" i="2"/>
  <c r="N21" i="2"/>
  <c r="N22" i="2"/>
  <c r="N23" i="2"/>
  <c r="N24" i="2"/>
  <c r="N25" i="2"/>
  <c r="N19" i="2"/>
  <c r="O12" i="2"/>
  <c r="O13" i="2"/>
  <c r="O14" i="2"/>
  <c r="O15" i="2"/>
  <c r="O16" i="2"/>
  <c r="O17" i="2"/>
  <c r="O11" i="2"/>
  <c r="N12" i="2"/>
  <c r="N13" i="2"/>
  <c r="N14" i="2"/>
  <c r="N15" i="2"/>
  <c r="N16" i="2"/>
  <c r="N17" i="2"/>
  <c r="N11" i="2"/>
  <c r="D5" i="2" l="1"/>
  <c r="K13" i="2" l="1"/>
  <c r="K25" i="2"/>
  <c r="F25" i="2"/>
  <c r="K24" i="2"/>
  <c r="F24" i="2"/>
  <c r="K23" i="2"/>
  <c r="F23" i="2"/>
  <c r="K22" i="2"/>
  <c r="F22" i="2"/>
  <c r="L22" i="2" s="1"/>
  <c r="K21" i="2"/>
  <c r="F21" i="2"/>
  <c r="K20" i="2"/>
  <c r="F20" i="2"/>
  <c r="L20" i="2" s="1"/>
  <c r="K19" i="2"/>
  <c r="F19" i="2"/>
  <c r="L19" i="2" s="1"/>
  <c r="K17" i="2"/>
  <c r="F17" i="2"/>
  <c r="L17" i="2" s="1"/>
  <c r="K16" i="2"/>
  <c r="F16" i="2"/>
  <c r="L16" i="2" s="1"/>
  <c r="K15" i="2"/>
  <c r="F15" i="2"/>
  <c r="L15" i="2" s="1"/>
  <c r="K14" i="2"/>
  <c r="F14" i="2"/>
  <c r="L14" i="2" s="1"/>
  <c r="F13" i="2"/>
  <c r="L13" i="2" s="1"/>
  <c r="K12" i="2"/>
  <c r="F12" i="2"/>
  <c r="L12" i="2" s="1"/>
  <c r="K11" i="2"/>
  <c r="L7" i="2"/>
  <c r="F11" i="2"/>
  <c r="L11" i="2" s="1"/>
  <c r="M20" i="2" l="1"/>
  <c r="M23" i="2"/>
  <c r="M22" i="2"/>
  <c r="M14" i="2"/>
  <c r="M19" i="2"/>
  <c r="M25" i="2"/>
  <c r="M12" i="2"/>
  <c r="M11" i="2"/>
  <c r="M15" i="2"/>
  <c r="M16" i="2"/>
  <c r="M17" i="2"/>
  <c r="M21" i="2"/>
  <c r="M24" i="2"/>
  <c r="M13" i="2"/>
  <c r="L21" i="2"/>
  <c r="L23" i="2"/>
  <c r="L24" i="2"/>
  <c r="L25" i="2"/>
</calcChain>
</file>

<file path=xl/sharedStrings.xml><?xml version="1.0" encoding="utf-8"?>
<sst xmlns="http://schemas.openxmlformats.org/spreadsheetml/2006/main" count="37" uniqueCount="26">
  <si>
    <t>Индекс заказа: А1</t>
  </si>
  <si>
    <t>Индекс заказа: B1</t>
  </si>
  <si>
    <t>Пределы измерений ИП, °С</t>
  </si>
  <si>
    <t>Измерительный преобразователь (ИП)</t>
  </si>
  <si>
    <t>Расчет погрешности ПТ 0304-ВТ</t>
  </si>
  <si>
    <t>ИСХ КВД</t>
  </si>
  <si>
    <t>НСХ:
PT100, 100П</t>
  </si>
  <si>
    <t>Класс АА</t>
  </si>
  <si>
    <t>Класс А</t>
  </si>
  <si>
    <t>Класс В</t>
  </si>
  <si>
    <t>Класс С</t>
  </si>
  <si>
    <t>VD4</t>
  </si>
  <si>
    <t>VD5</t>
  </si>
  <si>
    <t>VD6</t>
  </si>
  <si>
    <t>Первичный преобразователь (ПП)</t>
  </si>
  <si>
    <t>Диапазон измерений, °С</t>
  </si>
  <si>
    <t xml:space="preserve">Допускаемая погрешность </t>
  </si>
  <si>
    <t>ЦАП, мА</t>
  </si>
  <si>
    <t>HART, 
∆АЦП °C</t>
  </si>
  <si>
    <t>ЦАП °C</t>
  </si>
  <si>
    <t>Код ИСХ или
Класс ТС</t>
  </si>
  <si>
    <t>по выходу HART
не более, °C</t>
  </si>
  <si>
    <t>по выходу 4..20 мА
 не более, °C</t>
  </si>
  <si>
    <r>
      <t>Пределы допускаемого отклонения от ИСХ (НСХ)  ∆</t>
    </r>
    <r>
      <rPr>
        <vertAlign val="subscript"/>
        <sz val="11"/>
        <color theme="3" tint="-0.499984740745262"/>
        <rFont val="Calibri"/>
        <family val="2"/>
        <charset val="204"/>
        <scheme val="minor"/>
      </rPr>
      <t>ПП</t>
    </r>
    <r>
      <rPr>
        <sz val="11"/>
        <color theme="3" tint="-0.499984740745262"/>
        <rFont val="Calibri"/>
        <family val="2"/>
        <charset val="204"/>
        <scheme val="minor"/>
      </rPr>
      <t>, °С</t>
    </r>
  </si>
  <si>
    <t>Дополнительная температурная погрешность</t>
  </si>
  <si>
    <r>
      <rPr>
        <b/>
        <sz val="18"/>
        <color rgb="FFFFC000"/>
        <rFont val="Calibri"/>
        <family val="2"/>
        <charset val="204"/>
        <scheme val="minor"/>
      </rPr>
      <t>Введите нижнее и верхнее значения диапазона измерения температуры в желтые ячейки в °C,</t>
    </r>
    <r>
      <rPr>
        <b/>
        <sz val="18"/>
        <color rgb="FF000066"/>
        <rFont val="Calibri"/>
        <family val="2"/>
        <charset val="204"/>
        <scheme val="minor"/>
      </rPr>
      <t xml:space="preserve"> 
</t>
    </r>
    <r>
      <rPr>
        <b/>
        <sz val="18"/>
        <color rgb="FF00B050"/>
        <rFont val="Calibri"/>
        <family val="2"/>
        <charset val="204"/>
        <scheme val="minor"/>
      </rPr>
      <t>в зеленую ячейку температуру окружающей среды T</t>
    </r>
    <r>
      <rPr>
        <b/>
        <vertAlign val="subscript"/>
        <sz val="18"/>
        <color rgb="FF00B050"/>
        <rFont val="Calibri"/>
        <family val="2"/>
        <charset val="204"/>
        <scheme val="minor"/>
      </rPr>
      <t>amb</t>
    </r>
    <r>
      <rPr>
        <b/>
        <sz val="18"/>
        <color rgb="FF000066"/>
        <rFont val="Calibri"/>
        <family val="2"/>
        <charset val="204"/>
        <scheme val="minor"/>
      </rPr>
      <t xml:space="preserve"> Расчет будет произведен автоматически.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</si>
</sst>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&quot;±&quot;0.000"/>
    <numFmt numFmtId="166" formatCode="&quot;от&quot;\ 0;&quot;от&quot;\ \-00;;"/>
    <numFmt numFmtId="167" formatCode="&quot;до&quot;\ \+0;&quot;до&quot;\ \-00;;"/>
    <numFmt numFmtId="168" formatCode="&quot;до&quot;\ \+0&quot; °C&quot;;&quot;до&quot;\ \-00&quot; °C&quot;;0;"/>
    <numFmt numFmtId="169" formatCode="\+0&quot; °C&quot;;\ \-00&quot; °C&quot;;0;"/>
    <numFmt numFmtId="170" formatCode="&quot;от&quot;\ 0&quot; °C &quot;;&quot;от&quot;\ \-00&quot; °C &quot;;&quot;от &quot;0&quot; °C &quot;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002060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b/>
      <sz val="18"/>
      <color rgb="FF000066"/>
      <name val="Calibri"/>
      <family val="2"/>
      <charset val="204"/>
      <scheme val="minor"/>
    </font>
    <font>
      <b/>
      <sz val="18"/>
      <color rgb="FF663300"/>
      <name val="Calibri"/>
      <family val="2"/>
      <charset val="204"/>
      <scheme val="minor"/>
    </font>
    <font>
      <b/>
      <sz val="14"/>
      <color theme="3" tint="-0.499984740745262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b/>
      <sz val="12"/>
      <color theme="3" tint="-0.499984740745262"/>
      <name val="Calibri"/>
      <family val="2"/>
      <charset val="204"/>
      <scheme val="minor"/>
    </font>
    <font>
      <vertAlign val="subscript"/>
      <sz val="11"/>
      <color theme="3" tint="-0.499984740745262"/>
      <name val="Calibri"/>
      <family val="2"/>
      <charset val="204"/>
      <scheme val="minor"/>
    </font>
    <font>
      <sz val="12"/>
      <color theme="3" tint="-0.499984740745262"/>
      <name val="Calibri"/>
      <family val="2"/>
      <charset val="204"/>
      <scheme val="minor"/>
    </font>
    <font>
      <b/>
      <sz val="18"/>
      <color rgb="FF003300"/>
      <name val="Calibri"/>
      <family val="2"/>
      <charset val="204"/>
      <scheme val="minor"/>
    </font>
    <font>
      <b/>
      <sz val="20"/>
      <color rgb="FF000066"/>
      <name val="Calibri"/>
      <family val="2"/>
      <charset val="204"/>
      <scheme val="minor"/>
    </font>
    <font>
      <b/>
      <sz val="18"/>
      <color rgb="FFFFC000"/>
      <name val="Calibri"/>
      <family val="2"/>
      <charset val="204"/>
      <scheme val="minor"/>
    </font>
    <font>
      <b/>
      <sz val="18"/>
      <color rgb="FF00B050"/>
      <name val="Calibri"/>
      <family val="2"/>
      <charset val="204"/>
      <scheme val="minor"/>
    </font>
    <font>
      <b/>
      <vertAlign val="subscript"/>
      <sz val="18"/>
      <color rgb="FF00B05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3300"/>
      </right>
      <top/>
      <bottom/>
      <diagonal/>
    </border>
    <border>
      <left style="medium">
        <color rgb="FF003300"/>
      </left>
      <right style="medium">
        <color rgb="FF003300"/>
      </right>
      <top style="medium">
        <color rgb="FF003300"/>
      </top>
      <bottom style="medium">
        <color rgb="FF003300"/>
      </bottom>
      <diagonal/>
    </border>
    <border>
      <left style="medium">
        <color rgb="FF663300"/>
      </left>
      <right/>
      <top style="medium">
        <color rgb="FF663300"/>
      </top>
      <bottom style="medium">
        <color rgb="FF663300"/>
      </bottom>
      <diagonal/>
    </border>
    <border>
      <left/>
      <right style="medium">
        <color rgb="FF663300"/>
      </right>
      <top style="medium">
        <color rgb="FF663300"/>
      </top>
      <bottom style="medium">
        <color rgb="FF6633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1" fillId="5" borderId="0" xfId="0" applyFont="1" applyFill="1"/>
    <xf numFmtId="0" fontId="1" fillId="0" borderId="0" xfId="0" applyFont="1"/>
    <xf numFmtId="10" fontId="1" fillId="5" borderId="0" xfId="1" applyNumberFormat="1" applyFont="1" applyFill="1"/>
    <xf numFmtId="0" fontId="4" fillId="5" borderId="0" xfId="0" applyFont="1" applyFill="1"/>
    <xf numFmtId="0" fontId="4" fillId="0" borderId="0" xfId="0" applyFont="1"/>
    <xf numFmtId="0" fontId="3" fillId="4" borderId="0" xfId="0" applyFont="1" applyFill="1" applyAlignment="1">
      <alignment horizontal="centerContinuous"/>
    </xf>
    <xf numFmtId="0" fontId="6" fillId="5" borderId="0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169" fontId="14" fillId="6" borderId="3" xfId="0" applyNumberFormat="1" applyFont="1" applyFill="1" applyBorder="1" applyAlignment="1" applyProtection="1">
      <alignment horizontal="center" vertical="center"/>
      <protection locked="0"/>
    </xf>
    <xf numFmtId="168" fontId="8" fillId="7" borderId="5" xfId="0" applyNumberFormat="1" applyFont="1" applyFill="1" applyBorder="1" applyAlignment="1" applyProtection="1">
      <alignment horizontal="left" vertical="center"/>
      <protection locked="0"/>
    </xf>
    <xf numFmtId="170" fontId="8" fillId="7" borderId="4" xfId="0" applyNumberFormat="1" applyFont="1" applyFill="1" applyBorder="1" applyAlignment="1" applyProtection="1">
      <alignment horizontal="right" vertical="center"/>
      <protection locked="0"/>
    </xf>
    <xf numFmtId="0" fontId="15" fillId="4" borderId="0" xfId="0" applyFont="1" applyFill="1" applyAlignment="1">
      <alignment horizontal="centerContinuous"/>
    </xf>
    <xf numFmtId="0" fontId="10" fillId="2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0066"/>
      <color rgb="FF663300"/>
      <color rgb="FFCCFFCC"/>
      <color rgb="FFCC9900"/>
      <color rgb="FFFFFF66"/>
      <color rgb="FF003300"/>
      <color rgb="FF99FF99"/>
      <color rgb="FFFFFFCC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X27"/>
  <sheetViews>
    <sheetView showGridLines="0" tabSelected="1" zoomScale="150" zoomScaleNormal="150" workbookViewId="0">
      <selection activeCell="F2" sqref="F2"/>
    </sheetView>
  </sheetViews>
  <sheetFormatPr defaultColWidth="0" defaultRowHeight="14.4" zeroHeight="1" x14ac:dyDescent="0.3"/>
  <cols>
    <col min="1" max="1" width="3.88671875" style="1" customWidth="1"/>
    <col min="2" max="2" width="16.88671875" style="1" customWidth="1"/>
    <col min="3" max="3" width="19.5546875" style="1" customWidth="1"/>
    <col min="4" max="5" width="9.5546875" style="1" customWidth="1"/>
    <col min="6" max="6" width="16.5546875" style="1" customWidth="1"/>
    <col min="7" max="8" width="8.6640625" style="1" hidden="1" customWidth="1"/>
    <col min="9" max="10" width="8.6640625" style="1" customWidth="1"/>
    <col min="11" max="11" width="10.88671875" style="1" customWidth="1"/>
    <col min="12" max="12" width="17.88671875" style="1" customWidth="1"/>
    <col min="13" max="13" width="20.109375" style="1" customWidth="1"/>
    <col min="14" max="14" width="17.6640625" style="1" bestFit="1" customWidth="1"/>
    <col min="15" max="15" width="20.5546875" style="1" bestFit="1" customWidth="1"/>
    <col min="16" max="16" width="3.5546875" style="2" customWidth="1"/>
    <col min="17" max="24" width="0" style="2" hidden="1" customWidth="1"/>
    <col min="25" max="16384" width="9.109375" style="2" hidden="1"/>
  </cols>
  <sheetData>
    <row r="1" spans="2:16" ht="12.6" customHeight="1" x14ac:dyDescent="0.3">
      <c r="P1" s="1"/>
    </row>
    <row r="2" spans="2:16" ht="22.95" customHeight="1" x14ac:dyDescent="0.5">
      <c r="B2" s="12" t="s">
        <v>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"/>
    </row>
    <row r="3" spans="2:16" ht="43.2" customHeight="1" x14ac:dyDescent="0.45">
      <c r="B3" s="32" t="s">
        <v>25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1"/>
    </row>
    <row r="4" spans="2:16" ht="4.2" customHeight="1" thickBot="1" x14ac:dyDescent="0.35">
      <c r="P4" s="1"/>
    </row>
    <row r="5" spans="2:16" ht="32.4" customHeight="1" thickBot="1" x14ac:dyDescent="0.35">
      <c r="B5" s="11">
        <v>-50</v>
      </c>
      <c r="C5" s="10">
        <v>160</v>
      </c>
      <c r="D5" s="7" t="str">
        <f>IF(Нижний_предел_измерения&lt;=Верхний_предел_измерения,"","Левое значение должно быть меньше правого!")</f>
        <v/>
      </c>
      <c r="E5" s="7"/>
      <c r="F5" s="7"/>
      <c r="G5" s="7"/>
      <c r="H5" s="7"/>
      <c r="I5" s="7"/>
      <c r="J5" s="7"/>
      <c r="K5" s="7"/>
      <c r="L5" s="7"/>
      <c r="M5" s="7"/>
      <c r="N5" s="8"/>
      <c r="O5" s="9">
        <v>20</v>
      </c>
      <c r="P5" s="1"/>
    </row>
    <row r="6" spans="2:16" ht="4.2" customHeight="1" x14ac:dyDescent="0.3">
      <c r="P6" s="1"/>
    </row>
    <row r="7" spans="2:16" ht="45" customHeight="1" x14ac:dyDescent="0.3">
      <c r="B7" s="30" t="s">
        <v>14</v>
      </c>
      <c r="C7" s="30"/>
      <c r="D7" s="30"/>
      <c r="E7" s="30"/>
      <c r="F7" s="30"/>
      <c r="G7" s="30" t="s">
        <v>3</v>
      </c>
      <c r="H7" s="30"/>
      <c r="I7" s="30"/>
      <c r="J7" s="30"/>
      <c r="K7" s="30"/>
      <c r="L7" s="31" t="str">
        <f>"Пределы допускаемой основной абсолютной погрешности ПТ 0304-ВТ в диапазоне "&amp;Нижний_предел_измерения &amp;".." &amp;Верхний_предел_измерения&amp;" °C"</f>
        <v>Пределы допускаемой основной абсолютной погрешности ПТ 0304-ВТ в диапазоне -50..160 °C</v>
      </c>
      <c r="M7" s="31"/>
      <c r="N7" s="33" t="s">
        <v>24</v>
      </c>
      <c r="O7" s="33"/>
      <c r="P7" s="1"/>
    </row>
    <row r="8" spans="2:16" ht="15.6" customHeight="1" x14ac:dyDescent="0.3">
      <c r="B8" s="23" t="s">
        <v>20</v>
      </c>
      <c r="C8" s="23"/>
      <c r="D8" s="23" t="s">
        <v>15</v>
      </c>
      <c r="E8" s="23"/>
      <c r="F8" s="24" t="s">
        <v>23</v>
      </c>
      <c r="G8" s="23" t="s">
        <v>2</v>
      </c>
      <c r="H8" s="23"/>
      <c r="I8" s="23" t="s">
        <v>16</v>
      </c>
      <c r="J8" s="23"/>
      <c r="K8" s="23"/>
      <c r="L8" s="28" t="s">
        <v>21</v>
      </c>
      <c r="M8" s="29" t="s">
        <v>22</v>
      </c>
      <c r="N8" s="28" t="s">
        <v>21</v>
      </c>
      <c r="O8" s="28" t="s">
        <v>22</v>
      </c>
      <c r="P8" s="1"/>
    </row>
    <row r="9" spans="2:16" ht="46.5" customHeight="1" x14ac:dyDescent="0.3">
      <c r="B9" s="23"/>
      <c r="C9" s="23"/>
      <c r="D9" s="23"/>
      <c r="E9" s="23"/>
      <c r="F9" s="25"/>
      <c r="G9" s="23"/>
      <c r="H9" s="23"/>
      <c r="I9" s="13" t="s">
        <v>18</v>
      </c>
      <c r="J9" s="13" t="s">
        <v>17</v>
      </c>
      <c r="K9" s="13" t="s">
        <v>19</v>
      </c>
      <c r="L9" s="28"/>
      <c r="M9" s="29"/>
      <c r="N9" s="28"/>
      <c r="O9" s="28"/>
      <c r="P9" s="1"/>
    </row>
    <row r="10" spans="2:16" ht="16.95" customHeight="1" x14ac:dyDescent="0.3">
      <c r="B10" s="26" t="s">
        <v>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1"/>
    </row>
    <row r="11" spans="2:16" ht="16.95" customHeight="1" x14ac:dyDescent="0.3">
      <c r="B11" s="22" t="s">
        <v>5</v>
      </c>
      <c r="C11" s="15" t="s">
        <v>11</v>
      </c>
      <c r="D11" s="16">
        <v>-50</v>
      </c>
      <c r="E11" s="17">
        <v>160</v>
      </c>
      <c r="F11" s="15">
        <f>0.03+0.0001*MAX(ABS(Нижний_предел_измерения),ABS(Верхний_предел_измерения))</f>
        <v>4.5999999999999999E-2</v>
      </c>
      <c r="G11" s="16">
        <v>-50</v>
      </c>
      <c r="H11" s="17">
        <v>250</v>
      </c>
      <c r="I11" s="18">
        <v>0.03</v>
      </c>
      <c r="J11" s="15">
        <v>4.0000000000000001E-3</v>
      </c>
      <c r="K11" s="15">
        <f t="shared" ref="K11:K17" si="0">$J11*(Верхний_предел_измерения-Нижний_предел_измерения)/16</f>
        <v>5.2499999999999998E-2</v>
      </c>
      <c r="L11" s="20">
        <f t="shared" ref="L11:L17" si="1">IF(OR(Нижний_предел_измерения&lt;$D11,Верхний_предел_измерения&gt;$E11),"–",SQRT(F11^2+$I11^2))</f>
        <v>5.4918120870983918E-2</v>
      </c>
      <c r="M11" s="14">
        <f t="shared" ref="M11:M17" si="2">IF(OR(Нижний_предел_измерения&lt;$D11,Верхний_предел_измерения&gt;$E11),"–",SQRT(($I11+K11)^2+F11^2))</f>
        <v>9.4457662473724169E-2</v>
      </c>
      <c r="N11" s="20">
        <f t="shared" ref="N11:N17" si="3">IF(OR(Нижний_предел_измерения&lt;$D11,Верхний_предел_измерения&gt;$E11),"–",ABS((20-$O$5))*0.0002)</f>
        <v>0</v>
      </c>
      <c r="O11" s="14">
        <f t="shared" ref="O11:O17" si="4">IF(OR(Нижний_предел_измерения&lt;$D11,Верхний_предел_измерения&gt;$E11),"–",ABS((20-$O$5))*0.00019*(Верхний_предел_измерения-Нижний_предел_измерения)/100)</f>
        <v>0</v>
      </c>
      <c r="P11" s="3"/>
    </row>
    <row r="12" spans="2:16" ht="16.95" customHeight="1" x14ac:dyDescent="0.3">
      <c r="B12" s="22"/>
      <c r="C12" s="15" t="s">
        <v>12</v>
      </c>
      <c r="D12" s="16">
        <v>-50</v>
      </c>
      <c r="E12" s="17">
        <v>250</v>
      </c>
      <c r="F12" s="15">
        <f>0.05+0.00015*MAX(ABS(Нижний_предел_измерения),ABS(Верхний_предел_измерения))</f>
        <v>7.3999999999999996E-2</v>
      </c>
      <c r="G12" s="16">
        <v>-50</v>
      </c>
      <c r="H12" s="17">
        <v>250</v>
      </c>
      <c r="I12" s="18">
        <v>0.03</v>
      </c>
      <c r="J12" s="15">
        <v>4.0000000000000001E-3</v>
      </c>
      <c r="K12" s="15">
        <f t="shared" si="0"/>
        <v>5.2499999999999998E-2</v>
      </c>
      <c r="L12" s="20">
        <f t="shared" si="1"/>
        <v>7.9849859110708507E-2</v>
      </c>
      <c r="M12" s="14">
        <f t="shared" si="2"/>
        <v>0.11082531299301616</v>
      </c>
      <c r="N12" s="20">
        <f t="shared" si="3"/>
        <v>0</v>
      </c>
      <c r="O12" s="14">
        <f t="shared" si="4"/>
        <v>0</v>
      </c>
      <c r="P12" s="3"/>
    </row>
    <row r="13" spans="2:16" ht="16.95" customHeight="1" x14ac:dyDescent="0.3">
      <c r="B13" s="22"/>
      <c r="C13" s="15" t="s">
        <v>13</v>
      </c>
      <c r="D13" s="16">
        <v>-50</v>
      </c>
      <c r="E13" s="17">
        <v>450</v>
      </c>
      <c r="F13" s="15">
        <f>0.1+0.0002*MAX(ABS(Нижний_предел_измерения),ABS(Верхний_предел_измерения))</f>
        <v>0.13200000000000001</v>
      </c>
      <c r="G13" s="16">
        <v>-50</v>
      </c>
      <c r="H13" s="17">
        <v>450</v>
      </c>
      <c r="I13" s="18">
        <v>0.03</v>
      </c>
      <c r="J13" s="15">
        <v>4.0000000000000001E-3</v>
      </c>
      <c r="K13" s="15">
        <f t="shared" si="0"/>
        <v>5.2499999999999998E-2</v>
      </c>
      <c r="L13" s="20">
        <f t="shared" si="1"/>
        <v>0.13536617007214174</v>
      </c>
      <c r="M13" s="14">
        <f t="shared" si="2"/>
        <v>0.15566068867893396</v>
      </c>
      <c r="N13" s="20">
        <f t="shared" si="3"/>
        <v>0</v>
      </c>
      <c r="O13" s="14">
        <f t="shared" si="4"/>
        <v>0</v>
      </c>
      <c r="P13" s="3"/>
    </row>
    <row r="14" spans="2:16" ht="16.95" customHeight="1" x14ac:dyDescent="0.3">
      <c r="B14" s="21" t="s">
        <v>6</v>
      </c>
      <c r="C14" s="19" t="s">
        <v>7</v>
      </c>
      <c r="D14" s="16">
        <v>-50</v>
      </c>
      <c r="E14" s="17">
        <v>250</v>
      </c>
      <c r="F14" s="15">
        <f>0.1+0.0017*MAX(ABS(Нижний_предел_измерения),ABS(Верхний_предел_измерения))</f>
        <v>0.372</v>
      </c>
      <c r="G14" s="16">
        <v>-200</v>
      </c>
      <c r="H14" s="17">
        <v>600</v>
      </c>
      <c r="I14" s="18">
        <v>0.03</v>
      </c>
      <c r="J14" s="15">
        <v>4.0000000000000001E-3</v>
      </c>
      <c r="K14" s="15">
        <f t="shared" si="0"/>
        <v>5.2499999999999998E-2</v>
      </c>
      <c r="L14" s="20">
        <f t="shared" si="1"/>
        <v>0.37320771696201571</v>
      </c>
      <c r="M14" s="14">
        <f t="shared" si="2"/>
        <v>0.38103838389327654</v>
      </c>
      <c r="N14" s="20">
        <f t="shared" si="3"/>
        <v>0</v>
      </c>
      <c r="O14" s="14">
        <f t="shared" si="4"/>
        <v>0</v>
      </c>
      <c r="P14" s="3"/>
    </row>
    <row r="15" spans="2:16" ht="16.95" customHeight="1" x14ac:dyDescent="0.3">
      <c r="B15" s="21"/>
      <c r="C15" s="19" t="s">
        <v>8</v>
      </c>
      <c r="D15" s="16">
        <v>-100</v>
      </c>
      <c r="E15" s="17">
        <v>450</v>
      </c>
      <c r="F15" s="15">
        <f>0.15+0.002*MAX(ABS(Нижний_предел_измерения),ABS(Верхний_предел_измерения))</f>
        <v>0.47</v>
      </c>
      <c r="G15" s="16">
        <v>-200</v>
      </c>
      <c r="H15" s="17">
        <v>600</v>
      </c>
      <c r="I15" s="18">
        <v>0.03</v>
      </c>
      <c r="J15" s="15">
        <v>4.0000000000000001E-3</v>
      </c>
      <c r="K15" s="15">
        <f t="shared" si="0"/>
        <v>5.2499999999999998E-2</v>
      </c>
      <c r="L15" s="20">
        <f t="shared" si="1"/>
        <v>0.47095647357266468</v>
      </c>
      <c r="M15" s="14">
        <f t="shared" si="2"/>
        <v>0.47718576047489092</v>
      </c>
      <c r="N15" s="20">
        <f t="shared" si="3"/>
        <v>0</v>
      </c>
      <c r="O15" s="14">
        <f t="shared" si="4"/>
        <v>0</v>
      </c>
      <c r="P15" s="3"/>
    </row>
    <row r="16" spans="2:16" ht="16.95" customHeight="1" x14ac:dyDescent="0.3">
      <c r="B16" s="21"/>
      <c r="C16" s="19" t="s">
        <v>9</v>
      </c>
      <c r="D16" s="16">
        <v>-196</v>
      </c>
      <c r="E16" s="17">
        <v>600</v>
      </c>
      <c r="F16" s="15">
        <f>0.3+0.005*MAX(ABS(Нижний_предел_измерения),ABS(Верхний_предел_измерения))</f>
        <v>1.1000000000000001</v>
      </c>
      <c r="G16" s="16">
        <v>-200</v>
      </c>
      <c r="H16" s="17">
        <v>600</v>
      </c>
      <c r="I16" s="18">
        <v>0.03</v>
      </c>
      <c r="J16" s="15">
        <v>4.0000000000000001E-3</v>
      </c>
      <c r="K16" s="15">
        <f t="shared" si="0"/>
        <v>5.2499999999999998E-2</v>
      </c>
      <c r="L16" s="20">
        <f t="shared" si="1"/>
        <v>1.1004090148667449</v>
      </c>
      <c r="M16" s="14">
        <f t="shared" si="2"/>
        <v>1.1030894116072369</v>
      </c>
      <c r="N16" s="20">
        <f t="shared" si="3"/>
        <v>0</v>
      </c>
      <c r="O16" s="14">
        <f t="shared" si="4"/>
        <v>0</v>
      </c>
      <c r="P16" s="3"/>
    </row>
    <row r="17" spans="1:16" ht="16.95" customHeight="1" x14ac:dyDescent="0.3">
      <c r="B17" s="21"/>
      <c r="C17" s="19" t="s">
        <v>10</v>
      </c>
      <c r="D17" s="16">
        <v>-196</v>
      </c>
      <c r="E17" s="17">
        <v>600</v>
      </c>
      <c r="F17" s="15">
        <f>0.6+0.01*MAX(ABS(Нижний_предел_измерения),ABS(Верхний_предел_измерения))</f>
        <v>2.2000000000000002</v>
      </c>
      <c r="G17" s="16">
        <v>-200</v>
      </c>
      <c r="H17" s="17">
        <v>600</v>
      </c>
      <c r="I17" s="18">
        <v>0.03</v>
      </c>
      <c r="J17" s="15">
        <v>4.0000000000000001E-3</v>
      </c>
      <c r="K17" s="15">
        <f t="shared" si="0"/>
        <v>5.2499999999999998E-2</v>
      </c>
      <c r="L17" s="20">
        <f t="shared" si="1"/>
        <v>2.2002045359466016</v>
      </c>
      <c r="M17" s="14">
        <f t="shared" si="2"/>
        <v>2.2015463315587982</v>
      </c>
      <c r="N17" s="20">
        <f t="shared" si="3"/>
        <v>0</v>
      </c>
      <c r="O17" s="14">
        <f t="shared" si="4"/>
        <v>0</v>
      </c>
      <c r="P17" s="3"/>
    </row>
    <row r="18" spans="1:16" ht="16.95" customHeight="1" x14ac:dyDescent="0.3">
      <c r="B18" s="27" t="s">
        <v>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1"/>
    </row>
    <row r="19" spans="1:16" s="5" customFormat="1" ht="16.95" customHeight="1" x14ac:dyDescent="0.3">
      <c r="A19" s="4"/>
      <c r="B19" s="22" t="s">
        <v>5</v>
      </c>
      <c r="C19" s="15" t="s">
        <v>11</v>
      </c>
      <c r="D19" s="16">
        <v>-50</v>
      </c>
      <c r="E19" s="17">
        <v>160</v>
      </c>
      <c r="F19" s="15">
        <f>0.03+0.0001*MAX(ABS(Нижний_предел_измерения),ABS(Верхний_предел_измерения))</f>
        <v>4.5999999999999999E-2</v>
      </c>
      <c r="G19" s="16">
        <v>-50</v>
      </c>
      <c r="H19" s="17">
        <v>250</v>
      </c>
      <c r="I19" s="18">
        <v>0.06</v>
      </c>
      <c r="J19" s="15">
        <v>8.0000000000000002E-3</v>
      </c>
      <c r="K19" s="15">
        <f t="shared" ref="K19:K25" si="5">$J19*(Верхний_предел_измерения-Нижний_предел_измерения)/16</f>
        <v>0.105</v>
      </c>
      <c r="L19" s="20">
        <f t="shared" ref="L19:L25" si="6">IF(OR(Нижний_предел_измерения&lt;$D19,Верхний_предел_измерения&gt;$E19),"–",SQRT(F19^2+$I19^2))</f>
        <v>7.5604232685743192E-2</v>
      </c>
      <c r="M19" s="14">
        <f t="shared" ref="M19:M25" si="7">IF(OR(Нижний_предел_измерения&lt;$D19,Верхний_предел_измерения&gt;$E19),"–",SQRT(($I19+K19)^2+F19^2))</f>
        <v>0.17129214809792068</v>
      </c>
      <c r="N19" s="20">
        <f t="shared" ref="N19:N25" si="8">IF(OR(Нижний_предел_измерения&lt;$D19,Верхний_предел_измерения&gt;$E19),"–",ABS((20-$O$5))*0.002)</f>
        <v>0</v>
      </c>
      <c r="O19" s="14">
        <f t="shared" ref="O19:O25" si="9">IF(OR(Нижний_предел_измерения&lt;$D19,Верхний_предел_измерения&gt;$E19),"–",ABS((20-$O$5))*0.0013*(Верхний_предел_измерения-Нижний_предел_измерения)/100)</f>
        <v>0</v>
      </c>
      <c r="P19" s="4"/>
    </row>
    <row r="20" spans="1:16" ht="16.95" customHeight="1" x14ac:dyDescent="0.3">
      <c r="B20" s="22"/>
      <c r="C20" s="15" t="s">
        <v>12</v>
      </c>
      <c r="D20" s="16">
        <v>-50</v>
      </c>
      <c r="E20" s="17">
        <v>250</v>
      </c>
      <c r="F20" s="15">
        <f>0.05+0.00015*MAX(ABS(Нижний_предел_измерения),ABS(Верхний_предел_измерения))</f>
        <v>7.3999999999999996E-2</v>
      </c>
      <c r="G20" s="16">
        <v>-50</v>
      </c>
      <c r="H20" s="17">
        <v>250</v>
      </c>
      <c r="I20" s="18">
        <v>0.06</v>
      </c>
      <c r="J20" s="15">
        <v>8.0000000000000002E-3</v>
      </c>
      <c r="K20" s="15">
        <f t="shared" si="5"/>
        <v>0.105</v>
      </c>
      <c r="L20" s="20">
        <f t="shared" si="6"/>
        <v>9.5268042910516423E-2</v>
      </c>
      <c r="M20" s="14">
        <f t="shared" si="7"/>
        <v>0.18083417818543041</v>
      </c>
      <c r="N20" s="20">
        <f t="shared" si="8"/>
        <v>0</v>
      </c>
      <c r="O20" s="14">
        <f t="shared" si="9"/>
        <v>0</v>
      </c>
      <c r="P20" s="1"/>
    </row>
    <row r="21" spans="1:16" ht="16.95" customHeight="1" x14ac:dyDescent="0.3">
      <c r="B21" s="22"/>
      <c r="C21" s="15" t="s">
        <v>13</v>
      </c>
      <c r="D21" s="16">
        <v>-50</v>
      </c>
      <c r="E21" s="17">
        <v>450</v>
      </c>
      <c r="F21" s="15">
        <f>0.1+0.0002*MAX(ABS(Нижний_предел_измерения),ABS(Верхний_предел_измерения))</f>
        <v>0.13200000000000001</v>
      </c>
      <c r="G21" s="16">
        <v>-50</v>
      </c>
      <c r="H21" s="17">
        <v>450</v>
      </c>
      <c r="I21" s="18">
        <v>0.06</v>
      </c>
      <c r="J21" s="15">
        <v>8.0000000000000002E-3</v>
      </c>
      <c r="K21" s="15">
        <f t="shared" si="5"/>
        <v>0.105</v>
      </c>
      <c r="L21" s="20">
        <f t="shared" si="6"/>
        <v>0.14499655168313486</v>
      </c>
      <c r="M21" s="14">
        <f t="shared" si="7"/>
        <v>0.211303099835284</v>
      </c>
      <c r="N21" s="20">
        <f t="shared" si="8"/>
        <v>0</v>
      </c>
      <c r="O21" s="14">
        <f t="shared" si="9"/>
        <v>0</v>
      </c>
      <c r="P21" s="1"/>
    </row>
    <row r="22" spans="1:16" ht="16.95" customHeight="1" x14ac:dyDescent="0.3">
      <c r="B22" s="21" t="s">
        <v>6</v>
      </c>
      <c r="C22" s="19" t="s">
        <v>7</v>
      </c>
      <c r="D22" s="16">
        <v>-50</v>
      </c>
      <c r="E22" s="17">
        <v>250</v>
      </c>
      <c r="F22" s="15">
        <f>0.1+0.0017*MAX(ABS(Нижний_предел_измерения),ABS(Верхний_предел_измерения))</f>
        <v>0.372</v>
      </c>
      <c r="G22" s="16">
        <v>-200</v>
      </c>
      <c r="H22" s="17">
        <v>600</v>
      </c>
      <c r="I22" s="18">
        <v>0.06</v>
      </c>
      <c r="J22" s="15">
        <v>8.0000000000000002E-3</v>
      </c>
      <c r="K22" s="15">
        <f t="shared" si="5"/>
        <v>0.105</v>
      </c>
      <c r="L22" s="20">
        <f t="shared" si="6"/>
        <v>0.37680764323458193</v>
      </c>
      <c r="M22" s="14">
        <f t="shared" si="7"/>
        <v>0.40695085698398525</v>
      </c>
      <c r="N22" s="20">
        <f t="shared" si="8"/>
        <v>0</v>
      </c>
      <c r="O22" s="14">
        <f t="shared" si="9"/>
        <v>0</v>
      </c>
      <c r="P22" s="1"/>
    </row>
    <row r="23" spans="1:16" ht="16.95" customHeight="1" x14ac:dyDescent="0.3">
      <c r="B23" s="21"/>
      <c r="C23" s="19" t="s">
        <v>8</v>
      </c>
      <c r="D23" s="16">
        <v>-100</v>
      </c>
      <c r="E23" s="17">
        <v>450</v>
      </c>
      <c r="F23" s="15">
        <f>0.15+0.002*MAX(ABS(Нижний_предел_измерения),ABS(Верхний_предел_измерения))</f>
        <v>0.47</v>
      </c>
      <c r="G23" s="16">
        <v>-200</v>
      </c>
      <c r="H23" s="17">
        <v>600</v>
      </c>
      <c r="I23" s="18">
        <v>0.06</v>
      </c>
      <c r="J23" s="15">
        <v>8.0000000000000002E-3</v>
      </c>
      <c r="K23" s="15">
        <f t="shared" si="5"/>
        <v>0.105</v>
      </c>
      <c r="L23" s="20">
        <f t="shared" si="6"/>
        <v>0.47381430961928533</v>
      </c>
      <c r="M23" s="14">
        <f t="shared" si="7"/>
        <v>0.49812147112928185</v>
      </c>
      <c r="N23" s="20">
        <f t="shared" si="8"/>
        <v>0</v>
      </c>
      <c r="O23" s="14">
        <f t="shared" si="9"/>
        <v>0</v>
      </c>
      <c r="P23" s="1"/>
    </row>
    <row r="24" spans="1:16" ht="16.95" customHeight="1" x14ac:dyDescent="0.3">
      <c r="B24" s="21"/>
      <c r="C24" s="19" t="s">
        <v>9</v>
      </c>
      <c r="D24" s="16">
        <v>-196</v>
      </c>
      <c r="E24" s="17">
        <v>600</v>
      </c>
      <c r="F24" s="15">
        <f>0.3+0.005*MAX(ABS(Нижний_предел_измерения),ABS(Верхний_предел_измерения))</f>
        <v>1.1000000000000001</v>
      </c>
      <c r="G24" s="16">
        <v>-200</v>
      </c>
      <c r="H24" s="17">
        <v>600</v>
      </c>
      <c r="I24" s="18">
        <v>0.06</v>
      </c>
      <c r="J24" s="15">
        <v>8.0000000000000002E-3</v>
      </c>
      <c r="K24" s="15">
        <f t="shared" si="5"/>
        <v>0.105</v>
      </c>
      <c r="L24" s="20">
        <f t="shared" si="6"/>
        <v>1.1016351483136331</v>
      </c>
      <c r="M24" s="14">
        <f t="shared" si="7"/>
        <v>1.1123061628886177</v>
      </c>
      <c r="N24" s="20">
        <f t="shared" si="8"/>
        <v>0</v>
      </c>
      <c r="O24" s="14">
        <f t="shared" si="9"/>
        <v>0</v>
      </c>
      <c r="P24" s="1"/>
    </row>
    <row r="25" spans="1:16" ht="16.95" customHeight="1" x14ac:dyDescent="0.3">
      <c r="B25" s="21"/>
      <c r="C25" s="19" t="s">
        <v>10</v>
      </c>
      <c r="D25" s="16">
        <v>-196</v>
      </c>
      <c r="E25" s="17">
        <v>600</v>
      </c>
      <c r="F25" s="15">
        <f>0.6+0.01*MAX(ABS(Нижний_предел_измерения),ABS(Верхний_предел_измерения))</f>
        <v>2.2000000000000002</v>
      </c>
      <c r="G25" s="16">
        <v>-200</v>
      </c>
      <c r="H25" s="17">
        <v>600</v>
      </c>
      <c r="I25" s="18">
        <v>0.06</v>
      </c>
      <c r="J25" s="15">
        <v>8.0000000000000002E-3</v>
      </c>
      <c r="K25" s="15">
        <f t="shared" si="5"/>
        <v>0.105</v>
      </c>
      <c r="L25" s="20">
        <f t="shared" si="6"/>
        <v>2.2008180297334898</v>
      </c>
      <c r="M25" s="14">
        <f t="shared" si="7"/>
        <v>2.2061788232144739</v>
      </c>
      <c r="N25" s="20">
        <f t="shared" si="8"/>
        <v>0</v>
      </c>
      <c r="O25" s="14">
        <f t="shared" si="9"/>
        <v>0</v>
      </c>
      <c r="P25" s="1"/>
    </row>
    <row r="26" spans="1:16" x14ac:dyDescent="0.3">
      <c r="P26" s="1"/>
    </row>
    <row r="27" spans="1:16" hidden="1" x14ac:dyDescent="0.3"/>
  </sheetData>
  <sheetProtection algorithmName="SHA-512" hashValue="CTDjqbseCA/9n5ya0B/5/C3+/fAks/CwYSR1zDgime7e61FZUb820I6nMy90biI39kSxIGsKBacl8URuMsckJA==" saltValue="jXCgAxr1Qk9/1KTFCRZZyg==" spinCount="100000" sheet="1" objects="1" scenarios="1"/>
  <mergeCells count="20">
    <mergeCell ref="G7:K7"/>
    <mergeCell ref="L7:M7"/>
    <mergeCell ref="B7:F7"/>
    <mergeCell ref="B3:O3"/>
    <mergeCell ref="O8:O9"/>
    <mergeCell ref="N7:O7"/>
    <mergeCell ref="B22:B25"/>
    <mergeCell ref="B14:B17"/>
    <mergeCell ref="B11:B13"/>
    <mergeCell ref="B19:B21"/>
    <mergeCell ref="I8:K8"/>
    <mergeCell ref="G8:H9"/>
    <mergeCell ref="F8:F9"/>
    <mergeCell ref="D8:E9"/>
    <mergeCell ref="B10:O10"/>
    <mergeCell ref="B18:O18"/>
    <mergeCell ref="B8:C9"/>
    <mergeCell ref="L8:L9"/>
    <mergeCell ref="N8:N9"/>
    <mergeCell ref="M8:M9"/>
  </mergeCells>
  <dataValidations count="3">
    <dataValidation type="whole" allowBlank="1" showInputMessage="1" showErrorMessage="1" errorTitle="Неверный диапазон измерений" error="Диапазон измерений не должен выходить за диапазон -196 ... +600 °С" prompt="Нижний предел измерения" sqref="B5" xr:uid="{00000000-0002-0000-0000-000000000000}">
      <formula1>-196</formula1>
      <formula2>600</formula2>
    </dataValidation>
    <dataValidation type="whole" allowBlank="1" showInputMessage="1" showErrorMessage="1" errorTitle="Неверный диапазон измерений" error="Диапазон измерений не должен выходить за диапазон -196 ... +600 °С" prompt="Верхний предел измерения" sqref="C5" xr:uid="{00000000-0002-0000-0000-000001000000}">
      <formula1>-196</formula1>
      <formula2>600</formula2>
    </dataValidation>
    <dataValidation type="decimal" errorStyle="warning" allowBlank="1" showInputMessage="1" showErrorMessage="1" errorTitle="Неверная температура" error="Температура окружающей среды не должна выходить за диапазон -60... +80 °С" prompt="Температура окружающей среды" sqref="O5" xr:uid="{00000000-0002-0000-0000-000002000000}">
      <formula1>-60</formula1>
      <formula2>80</formula2>
    </dataValidation>
  </dataValidations>
  <pageMargins left="0.25" right="0.25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Расчет погрешности ПТ 0304-ВТ</vt:lpstr>
      <vt:lpstr>Верхний_предел_измерения</vt:lpstr>
      <vt:lpstr>Нижний_предел_измерения</vt:lpstr>
      <vt:lpstr>Температура_окр_среды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 Строганова</dc:creator>
  <cp:lastModifiedBy>Денис</cp:lastModifiedBy>
  <cp:lastPrinted>2020-07-03T13:13:50Z</cp:lastPrinted>
  <dcterms:created xsi:type="dcterms:W3CDTF">2020-02-18T08:25:03Z</dcterms:created>
  <dcterms:modified xsi:type="dcterms:W3CDTF">2020-10-01T16:05:32Z</dcterms:modified>
</cp:coreProperties>
</file>